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IDUOS ESPECIALES COMITE DE GERENCIA 29 DE ABRIL DE 2020\"/>
    </mc:Choice>
  </mc:AlternateContent>
  <bookViews>
    <workbookView xWindow="0" yWindow="0" windowWidth="28800" windowHeight="11630"/>
  </bookViews>
  <sheets>
    <sheet name="Laborales" sheetId="1" r:id="rId1"/>
    <sheet name="Costos Vehiculos" sheetId="2" r:id="rId2"/>
    <sheet name="Propuesta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9" i="3"/>
  <c r="B38" i="3"/>
  <c r="B37" i="3"/>
  <c r="C32" i="3"/>
  <c r="B32" i="3"/>
  <c r="C27" i="3"/>
  <c r="C19" i="3"/>
  <c r="C26" i="3"/>
  <c r="C25" i="3"/>
  <c r="C24" i="3"/>
  <c r="B24" i="3"/>
  <c r="C18" i="3"/>
  <c r="C17" i="3"/>
  <c r="B10" i="3"/>
  <c r="B17" i="3"/>
  <c r="B25" i="3" s="1"/>
  <c r="C7" i="2" l="1"/>
  <c r="D7" i="2"/>
  <c r="B7" i="2"/>
  <c r="D4" i="2"/>
  <c r="D5" i="2"/>
  <c r="D6" i="2"/>
  <c r="D3" i="2"/>
  <c r="B4" i="2"/>
  <c r="C28" i="1"/>
  <c r="D28" i="1"/>
  <c r="C29" i="1"/>
  <c r="D29" i="1"/>
  <c r="B29" i="1"/>
  <c r="B28" i="1"/>
  <c r="C27" i="1"/>
  <c r="D27" i="1"/>
  <c r="B27" i="1"/>
  <c r="C10" i="1"/>
  <c r="C30" i="1" s="1"/>
  <c r="C31" i="1" s="1"/>
  <c r="D10" i="1"/>
  <c r="B10" i="1"/>
  <c r="D30" i="1" l="1"/>
  <c r="D31" i="1" s="1"/>
  <c r="B30" i="1"/>
  <c r="B31" i="1" s="1"/>
</calcChain>
</file>

<file path=xl/sharedStrings.xml><?xml version="1.0" encoding="utf-8"?>
<sst xmlns="http://schemas.openxmlformats.org/spreadsheetml/2006/main" count="92" uniqueCount="74">
  <si>
    <t>SUELDO</t>
  </si>
  <si>
    <t>AUXILIO DE TRANSPORTE</t>
  </si>
  <si>
    <t>HORAS EXTRAS AÑO</t>
  </si>
  <si>
    <t>PRIMA SERVICIOS</t>
  </si>
  <si>
    <t>PRIMA DE NAVIDAD</t>
  </si>
  <si>
    <t>PRIMA VACACIONES</t>
  </si>
  <si>
    <t>VACACIONES</t>
  </si>
  <si>
    <t>BONIFICACION RECREACION</t>
  </si>
  <si>
    <t>CESANTIAS</t>
  </si>
  <si>
    <t>I/CESANTIAS</t>
  </si>
  <si>
    <t>OTROS BENEFICIOS CONVENCIONALES</t>
  </si>
  <si>
    <t>PRIMA DE ANTIGÜEDAD</t>
  </si>
  <si>
    <t>DOTACION</t>
  </si>
  <si>
    <t>SEGURIDAD SOCIAL ANUAL</t>
  </si>
  <si>
    <t>TOTAL ANUAL</t>
  </si>
  <si>
    <t>CARGO</t>
  </si>
  <si>
    <t>Operario Recoleccion</t>
  </si>
  <si>
    <t>Conductor</t>
  </si>
  <si>
    <t>Jefe de cuadrilla</t>
  </si>
  <si>
    <t>AUXILIO EDUCATIVO HIJO</t>
  </si>
  <si>
    <t>AUXILIO POR NACIMIENTO</t>
  </si>
  <si>
    <t>AUXILIO POR DEFUNCION</t>
  </si>
  <si>
    <t>AUSENTISMO</t>
  </si>
  <si>
    <t>Cantidad Actual</t>
  </si>
  <si>
    <t>Ausencias</t>
  </si>
  <si>
    <t>Dias Habiles Año 2019</t>
  </si>
  <si>
    <t>Dias Habiles 2020-T1</t>
  </si>
  <si>
    <t>Tiempo ausentismo total</t>
  </si>
  <si>
    <t>Vehiculo</t>
  </si>
  <si>
    <t>Camion</t>
  </si>
  <si>
    <t>Volqueta</t>
  </si>
  <si>
    <t>Retroexcavadora</t>
  </si>
  <si>
    <t>Combustible</t>
  </si>
  <si>
    <t>Impuestos</t>
  </si>
  <si>
    <t>Seguros</t>
  </si>
  <si>
    <t>Mantenimiento</t>
  </si>
  <si>
    <t>Empleados de planta totales</t>
  </si>
  <si>
    <t>Total Anual</t>
  </si>
  <si>
    <t>Parámetros</t>
  </si>
  <si>
    <t>Cantidad</t>
  </si>
  <si>
    <t>Unidades</t>
  </si>
  <si>
    <t>Inflación 2019</t>
  </si>
  <si>
    <t>EA</t>
  </si>
  <si>
    <t>Eficiencia vehiculos</t>
  </si>
  <si>
    <t>Viajes/Dia</t>
  </si>
  <si>
    <t>Ton/dia</t>
  </si>
  <si>
    <t>Viajes hasta disposición final</t>
  </si>
  <si>
    <t>Tarifa disposición final</t>
  </si>
  <si>
    <t>$COP Dic2020/Ton</t>
  </si>
  <si>
    <t>Costos fijos</t>
  </si>
  <si>
    <t>Laborales</t>
  </si>
  <si>
    <t>Valor</t>
  </si>
  <si>
    <t>Costo|Vehiculo</t>
  </si>
  <si>
    <t>Cargo</t>
  </si>
  <si>
    <t>Tamaño cuadrilla</t>
  </si>
  <si>
    <t>Oper./Cuadrilla</t>
  </si>
  <si>
    <t>Costos asociados a los vehículos</t>
  </si>
  <si>
    <t>Volquetas</t>
  </si>
  <si>
    <t>Capacidad instalada RSE</t>
  </si>
  <si>
    <t>Ton RSE/mes</t>
  </si>
  <si>
    <t>Costo Anual</t>
  </si>
  <si>
    <t>Total</t>
  </si>
  <si>
    <t>Costos Variables</t>
  </si>
  <si>
    <t>Concepto</t>
  </si>
  <si>
    <t>Disposición final RSE (Ton/año)</t>
  </si>
  <si>
    <t>% AU</t>
  </si>
  <si>
    <t>AU</t>
  </si>
  <si>
    <t>RESUMEN PROPUESTA</t>
  </si>
  <si>
    <t>Costo Fijo</t>
  </si>
  <si>
    <t>Costo Variable</t>
  </si>
  <si>
    <t>Total Costo</t>
  </si>
  <si>
    <t>VALOR PROPUESTA ANUAL</t>
  </si>
  <si>
    <t>Propuesta mensual</t>
  </si>
  <si>
    <t>Valor/tonelada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</si>
</sst>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41" fontId="0" fillId="0" borderId="0" xfId="1" applyFont="1"/>
    <xf numFmtId="0" fontId="0" fillId="0" borderId="0" xfId="0" applyFont="1"/>
    <xf numFmtId="3" fontId="0" fillId="0" borderId="0" xfId="0" applyNumberFormat="1" applyFont="1"/>
    <xf numFmtId="43" fontId="0" fillId="0" borderId="0" xfId="0" applyNumberFormat="1" applyFont="1"/>
    <xf numFmtId="0" fontId="0" fillId="0" borderId="1" xfId="0" applyFont="1" applyBorder="1"/>
    <xf numFmtId="0" fontId="0" fillId="3" borderId="1" xfId="0" applyFont="1" applyFill="1" applyBorder="1"/>
    <xf numFmtId="2" fontId="0" fillId="0" borderId="1" xfId="0" applyNumberFormat="1" applyFont="1" applyBorder="1"/>
    <xf numFmtId="41" fontId="0" fillId="3" borderId="1" xfId="1" applyFont="1" applyFill="1" applyBorder="1"/>
    <xf numFmtId="41" fontId="0" fillId="4" borderId="1" xfId="1" applyFont="1" applyFill="1" applyBorder="1"/>
    <xf numFmtId="41" fontId="0" fillId="0" borderId="1" xfId="1" applyFont="1" applyBorder="1"/>
    <xf numFmtId="0" fontId="2" fillId="0" borderId="1" xfId="0" applyFont="1" applyBorder="1"/>
    <xf numFmtId="41" fontId="2" fillId="0" borderId="1" xfId="1" applyFont="1" applyBorder="1"/>
    <xf numFmtId="0" fontId="2" fillId="5" borderId="1" xfId="0" applyFont="1" applyFill="1" applyBorder="1"/>
    <xf numFmtId="0" fontId="0" fillId="0" borderId="1" xfId="0" applyBorder="1"/>
    <xf numFmtId="41" fontId="0" fillId="2" borderId="1" xfId="1" applyFont="1" applyFill="1" applyBorder="1"/>
    <xf numFmtId="41" fontId="0" fillId="0" borderId="0" xfId="0" applyNumberFormat="1"/>
    <xf numFmtId="0" fontId="0" fillId="3" borderId="1" xfId="0" applyFill="1" applyBorder="1"/>
    <xf numFmtId="10" fontId="0" fillId="3" borderId="1" xfId="0" applyNumberFormat="1" applyFill="1" applyBorder="1"/>
    <xf numFmtId="41" fontId="0" fillId="0" borderId="1" xfId="1" applyFont="1" applyFill="1" applyBorder="1"/>
    <xf numFmtId="0" fontId="2" fillId="6" borderId="1" xfId="0" applyFont="1" applyFill="1" applyBorder="1"/>
    <xf numFmtId="41" fontId="0" fillId="0" borderId="1" xfId="0" applyNumberFormat="1" applyBorder="1"/>
    <xf numFmtId="9" fontId="0" fillId="0" borderId="0" xfId="0" applyNumberFormat="1"/>
    <xf numFmtId="9" fontId="0" fillId="3" borderId="1" xfId="0" applyNumberFormat="1" applyFill="1" applyBorder="1"/>
    <xf numFmtId="164" fontId="2" fillId="8" borderId="2" xfId="2" applyFont="1" applyFill="1" applyBorder="1"/>
    <xf numFmtId="0" fontId="0" fillId="0" borderId="5" xfId="0" applyBorder="1"/>
    <xf numFmtId="164" fontId="0" fillId="0" borderId="6" xfId="2" applyFont="1" applyBorder="1"/>
    <xf numFmtId="164" fontId="0" fillId="0" borderId="7" xfId="2" applyFont="1" applyBorder="1"/>
    <xf numFmtId="0" fontId="2" fillId="0" borderId="5" xfId="0" applyFont="1" applyBorder="1"/>
    <xf numFmtId="0" fontId="0" fillId="0" borderId="8" xfId="0" applyBorder="1"/>
    <xf numFmtId="164" fontId="0" fillId="0" borderId="9" xfId="2" applyFont="1" applyBorder="1"/>
    <xf numFmtId="0" fontId="2" fillId="9" borderId="3" xfId="0" applyFont="1" applyFill="1" applyBorder="1"/>
    <xf numFmtId="0" fontId="2" fillId="9" borderId="4" xfId="0" applyFont="1" applyFill="1" applyBorder="1"/>
    <xf numFmtId="0" fontId="0" fillId="0" borderId="10" xfId="0" applyBorder="1"/>
    <xf numFmtId="0" fontId="0" fillId="0" borderId="0" xfId="0" applyBorder="1"/>
    <xf numFmtId="0" fontId="0" fillId="0" borderId="14" xfId="0" applyBorder="1"/>
    <xf numFmtId="0" fontId="2" fillId="7" borderId="11" xfId="0" applyFont="1" applyFill="1" applyBorder="1" applyAlignment="1"/>
    <xf numFmtId="0" fontId="2" fillId="7" borderId="12" xfId="0" applyFont="1" applyFill="1" applyBorder="1" applyAlignment="1"/>
    <xf numFmtId="0" fontId="2" fillId="7" borderId="13" xfId="0" applyFont="1" applyFill="1" applyBorder="1" applyAlignment="1"/>
    <xf numFmtId="0" fontId="0" fillId="0" borderId="12" xfId="0" applyBorder="1"/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tabSelected="1" workbookViewId="0">
      <selection activeCell="A30" sqref="A30"/>
    </sheetView>
  </sheetViews>
  <sheetFormatPr baseColWidth="10" defaultColWidth="11.453125" defaultRowHeight="14.5" x14ac:dyDescent="0.35"/>
  <cols>
    <col min="1" max="1" width="35.1796875" style="2" bestFit="1" customWidth="1"/>
    <col min="2" max="2" width="20" style="2" bestFit="1" customWidth="1"/>
    <col min="3" max="3" width="12" style="2" bestFit="1" customWidth="1"/>
    <col min="4" max="4" width="15.453125" style="2" bestFit="1" customWidth="1"/>
    <col min="5" max="17" width="11.54296875" style="2" bestFit="1" customWidth="1"/>
    <col min="18" max="18" width="13.7265625" style="2" bestFit="1" customWidth="1"/>
    <col min="19" max="16384" width="11.453125" style="2"/>
  </cols>
  <sheetData>
    <row r="2" spans="1:18" x14ac:dyDescent="0.35">
      <c r="A2" s="13" t="s">
        <v>38</v>
      </c>
      <c r="B2" s="13" t="s">
        <v>51</v>
      </c>
    </row>
    <row r="3" spans="1:18" x14ac:dyDescent="0.35">
      <c r="A3" s="5" t="s">
        <v>25</v>
      </c>
      <c r="B3" s="6">
        <v>295</v>
      </c>
    </row>
    <row r="4" spans="1:18" x14ac:dyDescent="0.35">
      <c r="A4" s="5" t="s">
        <v>26</v>
      </c>
      <c r="B4" s="6">
        <v>75</v>
      </c>
    </row>
    <row r="5" spans="1:18" x14ac:dyDescent="0.35">
      <c r="A5" s="5" t="s">
        <v>36</v>
      </c>
      <c r="B5" s="6">
        <v>250</v>
      </c>
    </row>
    <row r="7" spans="1:18" x14ac:dyDescent="0.35">
      <c r="A7" s="13" t="s">
        <v>15</v>
      </c>
      <c r="B7" s="13" t="s">
        <v>16</v>
      </c>
      <c r="C7" s="13" t="s">
        <v>17</v>
      </c>
      <c r="D7" s="13" t="s">
        <v>18</v>
      </c>
      <c r="Q7" s="1"/>
    </row>
    <row r="8" spans="1:18" x14ac:dyDescent="0.35">
      <c r="A8" s="5" t="s">
        <v>23</v>
      </c>
      <c r="B8" s="6">
        <v>43</v>
      </c>
      <c r="C8" s="6">
        <v>13</v>
      </c>
      <c r="D8" s="6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3"/>
      <c r="R8" s="3"/>
    </row>
    <row r="9" spans="1:18" x14ac:dyDescent="0.35">
      <c r="A9" s="5" t="s">
        <v>24</v>
      </c>
      <c r="B9" s="6">
        <v>1281</v>
      </c>
      <c r="C9" s="6">
        <v>55</v>
      </c>
      <c r="D9" s="6">
        <v>1</v>
      </c>
    </row>
    <row r="10" spans="1:18" x14ac:dyDescent="0.35">
      <c r="A10" s="5" t="s">
        <v>27</v>
      </c>
      <c r="B10" s="7">
        <f>B9/(B8*($B$3+$B$4))</f>
        <v>8.0515399120050277E-2</v>
      </c>
      <c r="C10" s="7">
        <f t="shared" ref="C10:D10" si="0">C9/(C8*($B$3+$B$4))</f>
        <v>1.1434511434511435E-2</v>
      </c>
      <c r="D10" s="7">
        <f t="shared" si="0"/>
        <v>2.7027027027027029E-3</v>
      </c>
    </row>
    <row r="12" spans="1:18" x14ac:dyDescent="0.35">
      <c r="A12" s="13" t="s">
        <v>15</v>
      </c>
      <c r="B12" s="13" t="s">
        <v>16</v>
      </c>
      <c r="C12" s="13" t="s">
        <v>17</v>
      </c>
      <c r="D12" s="13" t="s">
        <v>18</v>
      </c>
    </row>
    <row r="13" spans="1:18" x14ac:dyDescent="0.35">
      <c r="A13" s="5" t="s">
        <v>0</v>
      </c>
      <c r="B13" s="8">
        <v>10871583.1</v>
      </c>
      <c r="C13" s="8">
        <v>14701141.799999999</v>
      </c>
      <c r="D13" s="8">
        <v>22057972.900000002</v>
      </c>
    </row>
    <row r="14" spans="1:18" x14ac:dyDescent="0.35">
      <c r="A14" s="5" t="s">
        <v>1</v>
      </c>
      <c r="B14" s="8">
        <v>1162250.2</v>
      </c>
      <c r="C14" s="8">
        <v>1162250.2</v>
      </c>
      <c r="D14" s="8">
        <v>0</v>
      </c>
    </row>
    <row r="15" spans="1:18" x14ac:dyDescent="0.35">
      <c r="A15" s="5" t="s">
        <v>2</v>
      </c>
      <c r="B15" s="8">
        <v>2751871</v>
      </c>
      <c r="C15" s="8">
        <v>2075555</v>
      </c>
      <c r="D15" s="8">
        <v>5274951</v>
      </c>
    </row>
    <row r="16" spans="1:18" x14ac:dyDescent="0.35">
      <c r="A16" s="5" t="s">
        <v>3</v>
      </c>
      <c r="B16" s="8">
        <v>962087</v>
      </c>
      <c r="C16" s="8">
        <v>1300986</v>
      </c>
      <c r="D16" s="8">
        <v>1952033</v>
      </c>
    </row>
    <row r="17" spans="1:4" x14ac:dyDescent="0.35">
      <c r="A17" s="5" t="s">
        <v>4</v>
      </c>
      <c r="B17" s="8">
        <v>1145114.9166666667</v>
      </c>
      <c r="C17" s="8">
        <v>1512255.5</v>
      </c>
      <c r="D17" s="8">
        <v>2114702.4166666665</v>
      </c>
    </row>
    <row r="18" spans="1:4" x14ac:dyDescent="0.35">
      <c r="A18" s="5" t="s">
        <v>5</v>
      </c>
      <c r="B18" s="8">
        <v>709960.66666666663</v>
      </c>
      <c r="C18" s="8">
        <v>935893.33333333326</v>
      </c>
      <c r="D18" s="8">
        <v>1301355.3333333335</v>
      </c>
    </row>
    <row r="19" spans="1:4" x14ac:dyDescent="0.35">
      <c r="A19" s="5" t="s">
        <v>6</v>
      </c>
      <c r="B19" s="8">
        <v>745458.7</v>
      </c>
      <c r="C19" s="8">
        <v>982688</v>
      </c>
      <c r="D19" s="8">
        <v>1366423.1</v>
      </c>
    </row>
    <row r="20" spans="1:4" x14ac:dyDescent="0.35">
      <c r="A20" s="5" t="s">
        <v>7</v>
      </c>
      <c r="B20" s="8">
        <v>128278.26666666666</v>
      </c>
      <c r="C20" s="8">
        <v>130098.59999999999</v>
      </c>
      <c r="D20" s="8">
        <v>260271.06666666668</v>
      </c>
    </row>
    <row r="21" spans="1:4" x14ac:dyDescent="0.35">
      <c r="A21" s="5" t="s">
        <v>8</v>
      </c>
      <c r="B21" s="8">
        <v>1299704.5486111112</v>
      </c>
      <c r="C21" s="8">
        <v>1716267.9027777778</v>
      </c>
      <c r="D21" s="8">
        <v>2399373.8958333335</v>
      </c>
    </row>
    <row r="22" spans="1:4" x14ac:dyDescent="0.35">
      <c r="A22" s="5" t="s">
        <v>9</v>
      </c>
      <c r="B22" s="8">
        <v>155964.54583333334</v>
      </c>
      <c r="C22" s="8">
        <v>205952.14833333332</v>
      </c>
      <c r="D22" s="8">
        <v>287924.86750000005</v>
      </c>
    </row>
    <row r="23" spans="1:4" x14ac:dyDescent="0.35">
      <c r="A23" s="5" t="s">
        <v>10</v>
      </c>
      <c r="B23" s="8">
        <v>2151869</v>
      </c>
      <c r="C23" s="8">
        <v>2151869</v>
      </c>
      <c r="D23" s="8">
        <v>2151869</v>
      </c>
    </row>
    <row r="24" spans="1:4" x14ac:dyDescent="0.35">
      <c r="A24" s="5" t="s">
        <v>11</v>
      </c>
      <c r="B24" s="8">
        <v>256556.5333333333</v>
      </c>
      <c r="C24" s="8">
        <v>346929.6</v>
      </c>
      <c r="D24" s="8">
        <v>520542.13333333342</v>
      </c>
    </row>
    <row r="25" spans="1:4" x14ac:dyDescent="0.35">
      <c r="A25" s="5" t="s">
        <v>12</v>
      </c>
      <c r="B25" s="8">
        <v>441289</v>
      </c>
      <c r="C25" s="8">
        <v>441289</v>
      </c>
      <c r="D25" s="8">
        <v>441289</v>
      </c>
    </row>
    <row r="26" spans="1:4" x14ac:dyDescent="0.35">
      <c r="A26" s="5" t="s">
        <v>13</v>
      </c>
      <c r="B26" s="8">
        <v>2128444.3118400001</v>
      </c>
      <c r="C26" s="8">
        <v>2878197.3475199998</v>
      </c>
      <c r="D26" s="8">
        <v>4318521.6465600003</v>
      </c>
    </row>
    <row r="27" spans="1:4" x14ac:dyDescent="0.35">
      <c r="A27" s="5" t="s">
        <v>19</v>
      </c>
      <c r="B27" s="9">
        <f>163225*187/250</f>
        <v>122092.3</v>
      </c>
      <c r="C27" s="9">
        <f t="shared" ref="C27:D27" si="1">163225*187/250</f>
        <v>122092.3</v>
      </c>
      <c r="D27" s="9">
        <f t="shared" si="1"/>
        <v>122092.3</v>
      </c>
    </row>
    <row r="28" spans="1:4" x14ac:dyDescent="0.35">
      <c r="A28" s="5" t="s">
        <v>20</v>
      </c>
      <c r="B28" s="9">
        <f>877803*2/$B$5</f>
        <v>7022.424</v>
      </c>
      <c r="C28" s="9">
        <f t="shared" ref="C28:D28" si="2">877803*2/$B$5</f>
        <v>7022.424</v>
      </c>
      <c r="D28" s="9">
        <f t="shared" si="2"/>
        <v>7022.424</v>
      </c>
    </row>
    <row r="29" spans="1:4" x14ac:dyDescent="0.35">
      <c r="A29" s="5" t="s">
        <v>21</v>
      </c>
      <c r="B29" s="9">
        <f>1110841/$B$5</f>
        <v>4443.3639999999996</v>
      </c>
      <c r="C29" s="9">
        <f t="shared" ref="C29:D29" si="3">1110841/$B$5</f>
        <v>4443.3639999999996</v>
      </c>
      <c r="D29" s="9">
        <f t="shared" si="3"/>
        <v>4443.3639999999996</v>
      </c>
    </row>
    <row r="30" spans="1:4" x14ac:dyDescent="0.35">
      <c r="A30" s="5" t="s">
        <v>22</v>
      </c>
      <c r="B30" s="10">
        <f>(SUM(B13:B29)-B15-B23-B24-B25-B27-B28-B29)*B10</f>
        <v>1554659.4628724307</v>
      </c>
      <c r="C30" s="10">
        <f>(SUM(C13:C29)-C15-C23-C24-C25-C27-C28-C29)*C10</f>
        <v>291874.26107235852</v>
      </c>
      <c r="D30" s="10">
        <f>(SUM(D13:D29)-D15-D23-D24-D25-D27-D28-D29)*D10</f>
        <v>97455.616828540558</v>
      </c>
    </row>
    <row r="31" spans="1:4" x14ac:dyDescent="0.35">
      <c r="A31" s="11" t="s">
        <v>14</v>
      </c>
      <c r="B31" s="12">
        <f>SUM(B13:B30)</f>
        <v>26598649.340490211</v>
      </c>
      <c r="C31" s="12">
        <f t="shared" ref="C31:D31" si="4">SUM(C13:C30)</f>
        <v>30966805.781036805</v>
      </c>
      <c r="D31" s="12">
        <f t="shared" si="4"/>
        <v>44678243.064721875</v>
      </c>
    </row>
    <row r="33" spans="2:2" x14ac:dyDescent="0.35">
      <c r="B3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D11" sqref="D11"/>
    </sheetView>
  </sheetViews>
  <sheetFormatPr baseColWidth="10" defaultRowHeight="14.5" x14ac:dyDescent="0.35"/>
  <cols>
    <col min="1" max="1" width="14.81640625" bestFit="1" customWidth="1"/>
    <col min="3" max="3" width="12.36328125" customWidth="1"/>
    <col min="4" max="4" width="15.81640625" bestFit="1" customWidth="1"/>
  </cols>
  <sheetData>
    <row r="2" spans="1:5" x14ac:dyDescent="0.35">
      <c r="A2" s="13" t="s">
        <v>52</v>
      </c>
      <c r="B2" s="13" t="s">
        <v>29</v>
      </c>
      <c r="C2" s="13" t="s">
        <v>30</v>
      </c>
      <c r="D2" s="13" t="s">
        <v>31</v>
      </c>
    </row>
    <row r="3" spans="1:5" x14ac:dyDescent="0.35">
      <c r="A3" s="14" t="s">
        <v>32</v>
      </c>
      <c r="B3" s="8">
        <v>3053735</v>
      </c>
      <c r="C3" s="8">
        <v>6747355</v>
      </c>
      <c r="D3" s="15">
        <f>B3</f>
        <v>3053735</v>
      </c>
      <c r="E3" s="1"/>
    </row>
    <row r="4" spans="1:5" x14ac:dyDescent="0.35">
      <c r="A4" s="14" t="s">
        <v>33</v>
      </c>
      <c r="B4" s="15">
        <f>C4</f>
        <v>516000</v>
      </c>
      <c r="C4" s="8">
        <v>516000</v>
      </c>
      <c r="D4" s="15">
        <f t="shared" ref="D4:D6" si="0">B4</f>
        <v>516000</v>
      </c>
      <c r="E4" s="1"/>
    </row>
    <row r="5" spans="1:5" x14ac:dyDescent="0.35">
      <c r="A5" s="14" t="s">
        <v>34</v>
      </c>
      <c r="B5" s="8">
        <v>636650</v>
      </c>
      <c r="C5" s="8">
        <v>1162100</v>
      </c>
      <c r="D5" s="15">
        <f t="shared" si="0"/>
        <v>636650</v>
      </c>
      <c r="E5" s="1"/>
    </row>
    <row r="6" spans="1:5" x14ac:dyDescent="0.35">
      <c r="A6" s="14" t="s">
        <v>35</v>
      </c>
      <c r="B6" s="8">
        <v>238556</v>
      </c>
      <c r="C6" s="8">
        <v>14147637</v>
      </c>
      <c r="D6" s="15">
        <f t="shared" si="0"/>
        <v>238556</v>
      </c>
      <c r="E6" s="1"/>
    </row>
    <row r="7" spans="1:5" x14ac:dyDescent="0.35">
      <c r="A7" s="11" t="s">
        <v>37</v>
      </c>
      <c r="B7" s="12">
        <f>SUM(B3:B6)</f>
        <v>4444941</v>
      </c>
      <c r="C7" s="12">
        <f t="shared" ref="C7:D7" si="1">SUM(C3:C6)</f>
        <v>22573092</v>
      </c>
      <c r="D7" s="12">
        <f t="shared" si="1"/>
        <v>4444941</v>
      </c>
      <c r="E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showGridLines="0" workbookViewId="0">
      <selection activeCell="F44" sqref="F44"/>
    </sheetView>
  </sheetViews>
  <sheetFormatPr baseColWidth="10" defaultRowHeight="14.5" x14ac:dyDescent="0.35"/>
  <cols>
    <col min="1" max="1" width="28.54296875" bestFit="1" customWidth="1"/>
    <col min="2" max="2" width="14" bestFit="1" customWidth="1"/>
    <col min="3" max="3" width="17.1796875" bestFit="1" customWidth="1"/>
  </cols>
  <sheetData>
    <row r="2" spans="1:4" x14ac:dyDescent="0.35">
      <c r="A2" s="13" t="s">
        <v>38</v>
      </c>
      <c r="B2" s="13" t="s">
        <v>39</v>
      </c>
      <c r="C2" s="13" t="s">
        <v>40</v>
      </c>
    </row>
    <row r="3" spans="1:4" x14ac:dyDescent="0.35">
      <c r="A3" s="14" t="s">
        <v>57</v>
      </c>
      <c r="B3" s="17">
        <v>2</v>
      </c>
      <c r="C3" s="14"/>
    </row>
    <row r="4" spans="1:4" x14ac:dyDescent="0.35">
      <c r="A4" s="14" t="s">
        <v>41</v>
      </c>
      <c r="B4" s="18">
        <v>3.7999999999999999E-2</v>
      </c>
      <c r="C4" s="14" t="s">
        <v>42</v>
      </c>
    </row>
    <row r="5" spans="1:4" x14ac:dyDescent="0.35">
      <c r="A5" s="14" t="s">
        <v>65</v>
      </c>
      <c r="B5" s="23">
        <v>0.32</v>
      </c>
      <c r="C5" s="14"/>
    </row>
    <row r="6" spans="1:4" x14ac:dyDescent="0.35">
      <c r="A6" s="14" t="s">
        <v>43</v>
      </c>
      <c r="B6" s="17">
        <v>2</v>
      </c>
      <c r="C6" s="14" t="s">
        <v>45</v>
      </c>
    </row>
    <row r="7" spans="1:4" x14ac:dyDescent="0.35">
      <c r="A7" s="14" t="s">
        <v>46</v>
      </c>
      <c r="B7" s="17">
        <v>2</v>
      </c>
      <c r="C7" s="14" t="s">
        <v>44</v>
      </c>
    </row>
    <row r="8" spans="1:4" x14ac:dyDescent="0.35">
      <c r="A8" s="14" t="s">
        <v>47</v>
      </c>
      <c r="B8" s="8">
        <v>40000</v>
      </c>
      <c r="C8" s="14" t="s">
        <v>48</v>
      </c>
    </row>
    <row r="9" spans="1:4" x14ac:dyDescent="0.35">
      <c r="A9" s="14" t="s">
        <v>54</v>
      </c>
      <c r="B9" s="8">
        <v>6</v>
      </c>
      <c r="C9" s="14" t="s">
        <v>55</v>
      </c>
    </row>
    <row r="10" spans="1:4" x14ac:dyDescent="0.35">
      <c r="A10" s="14" t="s">
        <v>58</v>
      </c>
      <c r="B10" s="19">
        <f>B3*B6*B7*26</f>
        <v>208</v>
      </c>
      <c r="C10" s="14" t="s">
        <v>59</v>
      </c>
    </row>
    <row r="12" spans="1:4" x14ac:dyDescent="0.35">
      <c r="A12" s="20" t="s">
        <v>49</v>
      </c>
    </row>
    <row r="13" spans="1:4" x14ac:dyDescent="0.35">
      <c r="D13" s="22"/>
    </row>
    <row r="14" spans="1:4" x14ac:dyDescent="0.35">
      <c r="A14" s="36" t="s">
        <v>56</v>
      </c>
      <c r="B14" s="37"/>
      <c r="C14" s="38"/>
    </row>
    <row r="15" spans="1:4" x14ac:dyDescent="0.35">
      <c r="A15" s="39"/>
      <c r="B15" s="39"/>
      <c r="C15" s="39"/>
    </row>
    <row r="16" spans="1:4" x14ac:dyDescent="0.35">
      <c r="A16" s="13" t="s">
        <v>28</v>
      </c>
      <c r="B16" s="13" t="s">
        <v>39</v>
      </c>
      <c r="C16" s="13" t="s">
        <v>60</v>
      </c>
    </row>
    <row r="17" spans="1:4" x14ac:dyDescent="0.35">
      <c r="A17" s="14" t="s">
        <v>30</v>
      </c>
      <c r="B17" s="14">
        <f>B3</f>
        <v>2</v>
      </c>
      <c r="C17" s="10">
        <f>'Costos Vehiculos'!C7*(1+Propuesta!$B$4)</f>
        <v>23430869.495999999</v>
      </c>
    </row>
    <row r="18" spans="1:4" x14ac:dyDescent="0.35">
      <c r="A18" s="14" t="s">
        <v>31</v>
      </c>
      <c r="B18" s="17">
        <v>1</v>
      </c>
      <c r="C18" s="21">
        <f>'Costos Vehiculos'!D7*(1+Propuesta!$B$4)</f>
        <v>4613848.7580000004</v>
      </c>
    </row>
    <row r="19" spans="1:4" x14ac:dyDescent="0.35">
      <c r="A19" s="11" t="s">
        <v>61</v>
      </c>
      <c r="B19" s="11"/>
      <c r="C19" s="12">
        <f>SUMPRODUCT(B17:B18,C17:C18)</f>
        <v>51475587.75</v>
      </c>
    </row>
    <row r="21" spans="1:4" x14ac:dyDescent="0.35">
      <c r="A21" s="40" t="s">
        <v>50</v>
      </c>
      <c r="B21" s="41"/>
      <c r="C21" s="42"/>
    </row>
    <row r="22" spans="1:4" x14ac:dyDescent="0.35">
      <c r="A22" s="33"/>
      <c r="B22" s="34"/>
      <c r="C22" s="35"/>
    </row>
    <row r="23" spans="1:4" x14ac:dyDescent="0.35">
      <c r="A23" s="13" t="s">
        <v>53</v>
      </c>
      <c r="B23" s="13" t="s">
        <v>39</v>
      </c>
      <c r="C23" s="13" t="s">
        <v>60</v>
      </c>
    </row>
    <row r="24" spans="1:4" x14ac:dyDescent="0.35">
      <c r="A24" s="14" t="s">
        <v>16</v>
      </c>
      <c r="B24" s="14">
        <f>B3*B9</f>
        <v>12</v>
      </c>
      <c r="C24" s="21">
        <f>Laborales!B31</f>
        <v>26598649.340490211</v>
      </c>
      <c r="D24" s="16"/>
    </row>
    <row r="25" spans="1:4" x14ac:dyDescent="0.35">
      <c r="A25" s="14" t="s">
        <v>17</v>
      </c>
      <c r="B25" s="14">
        <f>B17+B18</f>
        <v>3</v>
      </c>
      <c r="C25" s="21">
        <f>Laborales!C31</f>
        <v>30966805.781036805</v>
      </c>
    </row>
    <row r="26" spans="1:4" x14ac:dyDescent="0.35">
      <c r="A26" s="14" t="s">
        <v>18</v>
      </c>
      <c r="B26" s="17">
        <v>1</v>
      </c>
      <c r="C26" s="21">
        <f>Laborales!D31</f>
        <v>44678243.064721875</v>
      </c>
    </row>
    <row r="27" spans="1:4" x14ac:dyDescent="0.35">
      <c r="A27" s="11" t="s">
        <v>61</v>
      </c>
      <c r="B27" s="11"/>
      <c r="C27" s="12">
        <f>SUMPRODUCT(B24:B26,C24:C26)</f>
        <v>456762452.49371487</v>
      </c>
    </row>
    <row r="29" spans="1:4" x14ac:dyDescent="0.35">
      <c r="A29" s="20" t="s">
        <v>62</v>
      </c>
    </row>
    <row r="31" spans="1:4" x14ac:dyDescent="0.35">
      <c r="A31" s="13" t="s">
        <v>63</v>
      </c>
      <c r="B31" s="13" t="s">
        <v>39</v>
      </c>
      <c r="C31" s="13" t="s">
        <v>60</v>
      </c>
    </row>
    <row r="32" spans="1:4" x14ac:dyDescent="0.35">
      <c r="A32" s="14" t="s">
        <v>64</v>
      </c>
      <c r="B32" s="21">
        <f>B10*12</f>
        <v>2496</v>
      </c>
      <c r="C32" s="10">
        <f>B32*B8</f>
        <v>99840000</v>
      </c>
    </row>
    <row r="34" spans="1:2" x14ac:dyDescent="0.35">
      <c r="A34" s="20" t="s">
        <v>67</v>
      </c>
    </row>
    <row r="35" spans="1:2" ht="15" thickBot="1" x14ac:dyDescent="0.4"/>
    <row r="36" spans="1:2" x14ac:dyDescent="0.35">
      <c r="A36" s="31" t="s">
        <v>63</v>
      </c>
      <c r="B36" s="32" t="s">
        <v>51</v>
      </c>
    </row>
    <row r="37" spans="1:2" x14ac:dyDescent="0.35">
      <c r="A37" s="25" t="s">
        <v>68</v>
      </c>
      <c r="B37" s="26">
        <f>C19+C27</f>
        <v>508238040.24371487</v>
      </c>
    </row>
    <row r="38" spans="1:2" x14ac:dyDescent="0.35">
      <c r="A38" s="25" t="s">
        <v>69</v>
      </c>
      <c r="B38" s="27">
        <f>C32</f>
        <v>99840000</v>
      </c>
    </row>
    <row r="39" spans="1:2" x14ac:dyDescent="0.35">
      <c r="A39" s="25" t="s">
        <v>70</v>
      </c>
      <c r="B39" s="26">
        <f>SUM(B37:B38)</f>
        <v>608078040.24371481</v>
      </c>
    </row>
    <row r="40" spans="1:2" ht="15" thickBot="1" x14ac:dyDescent="0.4">
      <c r="A40" s="25" t="s">
        <v>66</v>
      </c>
      <c r="B40" s="26">
        <f>B39*B5</f>
        <v>194584972.87798876</v>
      </c>
    </row>
    <row r="41" spans="1:2" ht="15" thickBot="1" x14ac:dyDescent="0.4">
      <c r="A41" s="28" t="s">
        <v>71</v>
      </c>
      <c r="B41" s="24">
        <f>SUM(B39:B40)</f>
        <v>802663013.12170362</v>
      </c>
    </row>
    <row r="42" spans="1:2" x14ac:dyDescent="0.35">
      <c r="A42" s="25" t="s">
        <v>72</v>
      </c>
      <c r="B42" s="26">
        <f>B41/12</f>
        <v>66888584.426808633</v>
      </c>
    </row>
    <row r="43" spans="1:2" ht="15" thickBot="1" x14ac:dyDescent="0.4">
      <c r="A43" s="29" t="s">
        <v>73</v>
      </c>
      <c r="B43" s="30">
        <f>B41/B32</f>
        <v>321579.73282119539</v>
      </c>
    </row>
  </sheetData>
  <mergeCells count="1">
    <mergeCell ref="A21:C21"/>
  </mergeCells>
  <pageMargins left="0.7" right="0.7" top="0.75" bottom="0.75" header="0.3" footer="0.3"/>
  <ignoredErrors>
    <ignoredError sqref="B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Laborales</vt:lpstr>
      <vt:lpstr>Costos Vehiculos</vt:lpstr>
      <vt:lpstr>Propuesta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</dc:creator>
  <cp:lastModifiedBy>Usuario</cp:lastModifiedBy>
  <dcterms:created xsi:type="dcterms:W3CDTF">2020-04-28T01:01:21Z</dcterms:created>
  <dcterms:modified xsi:type="dcterms:W3CDTF">2020-04-29T01:23:53Z</dcterms:modified>
</cp:coreProperties>
</file>